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dfmedcare.sharepoint.com/sites/Projects/Shared Documents/DOH EMS RSD/06 Awareness Campaign/EMS Extras Webinar Series/EMS Extras Series/25 1112 Funding CHONTOS/"/>
    </mc:Choice>
  </mc:AlternateContent>
  <xr:revisionPtr revIDLastSave="0" documentId="8_{734563C4-21D2-42A0-A364-78FD56B14AB0}" xr6:coauthVersionLast="47" xr6:coauthVersionMax="47" xr10:uidLastSave="{00000000-0000-0000-0000-000000000000}"/>
  <bookViews>
    <workbookView xWindow="-110" yWindow="-110" windowWidth="19420" windowHeight="10300" activeTab="1" xr2:uid="{BE4EA957-B4D1-4F98-8F01-CB1262E4318B}"/>
  </bookViews>
  <sheets>
    <sheet name="Assumptions" sheetId="2" r:id="rId1"/>
    <sheet name="Forecas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H5" i="1"/>
  <c r="I5" i="1"/>
  <c r="J5" i="1"/>
  <c r="G4" i="1"/>
  <c r="H4" i="1"/>
  <c r="I4" i="1"/>
  <c r="J4" i="1"/>
  <c r="G21" i="1"/>
  <c r="H21" i="1" s="1"/>
  <c r="I21" i="1" s="1"/>
  <c r="J21" i="1" s="1"/>
  <c r="F14" i="1"/>
  <c r="G14" i="1" s="1"/>
  <c r="H14" i="1" s="1"/>
  <c r="I14" i="1" s="1"/>
  <c r="J14" i="1" s="1"/>
  <c r="C13" i="1"/>
  <c r="D13" i="1"/>
  <c r="E13" i="1"/>
  <c r="C12" i="1"/>
  <c r="D12" i="1"/>
  <c r="E12" i="1"/>
  <c r="B13" i="1"/>
  <c r="B12" i="1"/>
  <c r="G3" i="1"/>
  <c r="H3" i="1"/>
  <c r="I3" i="1"/>
  <c r="J3" i="1"/>
  <c r="D7" i="1"/>
  <c r="D33" i="1" s="1"/>
  <c r="E7" i="1"/>
  <c r="E33" i="1" s="1"/>
  <c r="C7" i="1"/>
  <c r="C33" i="1" s="1"/>
  <c r="B7" i="1"/>
  <c r="B33" i="1" s="1"/>
  <c r="F6" i="1"/>
  <c r="G6" i="1" s="1"/>
  <c r="H6" i="1" s="1"/>
  <c r="I6" i="1" s="1"/>
  <c r="J6" i="1" s="1"/>
  <c r="E14" i="2"/>
  <c r="F14" i="2" s="1"/>
  <c r="F7" i="1" l="1"/>
  <c r="B21" i="2"/>
  <c r="G16" i="1"/>
  <c r="H16" i="1" s="1"/>
  <c r="I16" i="1" s="1"/>
  <c r="J16" i="1" s="1"/>
  <c r="G17" i="1"/>
  <c r="H17" i="1" s="1"/>
  <c r="I17" i="1" s="1"/>
  <c r="J17" i="1" s="1"/>
  <c r="G18" i="1"/>
  <c r="H18" i="1" s="1"/>
  <c r="I18" i="1" s="1"/>
  <c r="J18" i="1" s="1"/>
  <c r="G19" i="1"/>
  <c r="H19" i="1" s="1"/>
  <c r="I19" i="1" s="1"/>
  <c r="J19" i="1" s="1"/>
  <c r="G20" i="1"/>
  <c r="H20" i="1" s="1"/>
  <c r="I20" i="1" s="1"/>
  <c r="J20" i="1" s="1"/>
  <c r="G15" i="1"/>
  <c r="H15" i="1" s="1"/>
  <c r="I15" i="1" s="1"/>
  <c r="J15" i="1" s="1"/>
  <c r="E17" i="2"/>
  <c r="F17" i="2" s="1"/>
  <c r="F9" i="1" s="1"/>
  <c r="G10" i="1"/>
  <c r="H10" i="1" s="1"/>
  <c r="I10" i="1" s="1"/>
  <c r="J10" i="1" s="1"/>
  <c r="D11" i="1" l="1"/>
  <c r="D23" i="1" s="1"/>
  <c r="C11" i="1"/>
  <c r="C23" i="1" s="1"/>
  <c r="E11" i="1"/>
  <c r="E23" i="1" s="1"/>
  <c r="B11" i="1"/>
  <c r="B23" i="1" s="1"/>
  <c r="F11" i="1"/>
  <c r="F23" i="1" s="1"/>
  <c r="F34" i="1" s="1"/>
  <c r="G12" i="1"/>
  <c r="H12" i="1" s="1"/>
  <c r="I12" i="1" s="1"/>
  <c r="J12" i="1" s="1"/>
  <c r="G13" i="1"/>
  <c r="H13" i="1" s="1"/>
  <c r="I13" i="1" s="1"/>
  <c r="J13" i="1" s="1"/>
  <c r="F33" i="1"/>
  <c r="G2" i="1"/>
  <c r="H2" i="1" s="1"/>
  <c r="I2" i="1" s="1"/>
  <c r="J2" i="1" s="1"/>
  <c r="B29" i="1" l="1"/>
  <c r="B34" i="1"/>
  <c r="E29" i="1"/>
  <c r="E34" i="1"/>
  <c r="C34" i="1"/>
  <c r="C29" i="1"/>
  <c r="D29" i="1"/>
  <c r="D34" i="1"/>
  <c r="F29" i="1"/>
  <c r="G9" i="1"/>
  <c r="G7" i="1"/>
  <c r="H7" i="1"/>
  <c r="J7" i="1"/>
  <c r="I7" i="1"/>
  <c r="H33" i="1" l="1"/>
  <c r="I33" i="1"/>
  <c r="G33" i="1"/>
  <c r="J33" i="1"/>
  <c r="H9" i="1"/>
  <c r="I9" i="1" s="1"/>
  <c r="G11" i="1"/>
  <c r="H11" i="1" l="1"/>
  <c r="H23" i="1" s="1"/>
  <c r="G23" i="1"/>
  <c r="J9" i="1"/>
  <c r="I11" i="1"/>
  <c r="G34" i="1" l="1"/>
  <c r="G29" i="1"/>
  <c r="H34" i="1"/>
  <c r="H29" i="1"/>
  <c r="I23" i="1"/>
  <c r="J11" i="1"/>
  <c r="I34" i="1" l="1"/>
  <c r="I29" i="1"/>
  <c r="J23" i="1"/>
  <c r="J34" i="1" l="1"/>
  <c r="J29" i="1"/>
</calcChain>
</file>

<file path=xl/sharedStrings.xml><?xml version="1.0" encoding="utf-8"?>
<sst xmlns="http://schemas.openxmlformats.org/spreadsheetml/2006/main" count="103" uniqueCount="83">
  <si>
    <t>NAME</t>
  </si>
  <si>
    <t xml:space="preserve">2022 Actual </t>
  </si>
  <si>
    <t>2023 Actual</t>
  </si>
  <si>
    <t>2024 Actual</t>
  </si>
  <si>
    <t>2025 Budget</t>
  </si>
  <si>
    <t xml:space="preserve">$-   </t>
  </si>
  <si>
    <t xml:space="preserve"> $-   </t>
  </si>
  <si>
    <t>2026 Forecast</t>
  </si>
  <si>
    <t>2027 Forecast</t>
  </si>
  <si>
    <t>2028 Forecast</t>
  </si>
  <si>
    <t>2029 Forecast</t>
  </si>
  <si>
    <t>2030 Forecast</t>
  </si>
  <si>
    <t>CAPITAL</t>
  </si>
  <si>
    <t>AMBULANCE REPLACEMENT</t>
  </si>
  <si>
    <t>BUDGET FORECAST ASSUMPTIONS</t>
  </si>
  <si>
    <t>Assumption</t>
  </si>
  <si>
    <t>Link to Forecast</t>
  </si>
  <si>
    <t>Hours per year</t>
  </si>
  <si>
    <t xml:space="preserve"> </t>
  </si>
  <si>
    <t>2027 - 2030</t>
  </si>
  <si>
    <t>2026 - 2030</t>
  </si>
  <si>
    <t>2027 -2030</t>
  </si>
  <si>
    <t>1, 2</t>
  </si>
  <si>
    <t>REVENUE</t>
  </si>
  <si>
    <t>EXPENSES</t>
  </si>
  <si>
    <t>$ per year</t>
  </si>
  <si>
    <t>Medics per shift</t>
  </si>
  <si>
    <t>Avg medic + volunteer EMT $/hour</t>
  </si>
  <si>
    <t>3, 6</t>
  </si>
  <si>
    <t>8, 9, 12</t>
  </si>
  <si>
    <t>Insurance and Fees</t>
  </si>
  <si>
    <t>10. Ambulance Director Salary</t>
  </si>
  <si>
    <t>11. FICA (6.2%) and Medicare (1.45%)</t>
  </si>
  <si>
    <t>9. Coverage: 1 medic per shift</t>
  </si>
  <si>
    <t>EMTs per shift</t>
  </si>
  <si>
    <t>Total Hours</t>
  </si>
  <si>
    <t>Funding Source A</t>
  </si>
  <si>
    <t>Funding Source B</t>
  </si>
  <si>
    <t>Funding Source C</t>
  </si>
  <si>
    <t>Fundraisers</t>
  </si>
  <si>
    <t>1. The revenue is increased x% increase per year.</t>
  </si>
  <si>
    <t>2. Source A: (e.g., City, County, Tribe, Hospital)</t>
  </si>
  <si>
    <t>5. Fundraisers</t>
  </si>
  <si>
    <t>3. Source B: (e.g., City, County, Tribe, Hospital)</t>
  </si>
  <si>
    <t>4. Source C: (e.g., City, County, Tribe, Hospital)</t>
  </si>
  <si>
    <t>Salaries and Wages</t>
  </si>
  <si>
    <t>Overtime</t>
  </si>
  <si>
    <t>FICA and Medicare</t>
  </si>
  <si>
    <t>Retirement</t>
  </si>
  <si>
    <t>Workers Compensation</t>
  </si>
  <si>
    <t>Insurance</t>
  </si>
  <si>
    <t>Professional Fees</t>
  </si>
  <si>
    <t>Repairs and Maintenance</t>
  </si>
  <si>
    <t>Fuel</t>
  </si>
  <si>
    <t>Supplies</t>
  </si>
  <si>
    <t>Travel</t>
  </si>
  <si>
    <t>Utilities</t>
  </si>
  <si>
    <t>Training</t>
  </si>
  <si>
    <t>Equipment</t>
  </si>
  <si>
    <t>12. Retirement (% of salary)</t>
  </si>
  <si>
    <t>13. South Dakota Worker's Compensation</t>
  </si>
  <si>
    <t>14. Inflation rate for salary related expenses per year.</t>
  </si>
  <si>
    <t>15. Inflation rate for non-salary related expenses per year.</t>
  </si>
  <si>
    <t>RESPONSIBLE AGENCY (e.g., county, city, hospital)</t>
  </si>
  <si>
    <t>8. Coverage: 1 EMT per shift</t>
  </si>
  <si>
    <t>Funding, %</t>
  </si>
  <si>
    <t>2021 – 2025 Calls, %</t>
  </si>
  <si>
    <t>Insurance / Self-Pay</t>
  </si>
  <si>
    <t>30% - 70% depending on capital (vehicle) requirements</t>
  </si>
  <si>
    <t xml:space="preserve">30% - 70% </t>
  </si>
  <si>
    <t>47.1% (1,014)</t>
  </si>
  <si>
    <t>~1% - 2%</t>
  </si>
  <si>
    <t>5.3% (115)</t>
  </si>
  <si>
    <t>1.8% (38)</t>
  </si>
  <si>
    <t>3.8% (82)</t>
  </si>
  <si>
    <t>29.6% (638)</t>
  </si>
  <si>
    <t>5.9% (128)</t>
  </si>
  <si>
    <t>Town 1</t>
  </si>
  <si>
    <t>Town 2</t>
  </si>
  <si>
    <t>Town 3</t>
  </si>
  <si>
    <t>County (fiscal agent)</t>
  </si>
  <si>
    <t>County 2</t>
  </si>
  <si>
    <t>County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</si>
</sst>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</numFmts>
  <fonts count="13" x14ac:knownFonts="1">
    <font>
      <sz val="11"/>
      <color theme="1"/>
      <name val="Trebuchet MS"/>
      <family val="2"/>
      <scheme val="minor"/>
    </font>
    <font>
      <sz val="8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0"/>
      <name val="Aptos"/>
      <family val="2"/>
    </font>
    <font>
      <b/>
      <sz val="11"/>
      <color theme="1"/>
      <name val="Aptos"/>
      <family val="2"/>
    </font>
    <font>
      <sz val="11"/>
      <color rgb="FF000000"/>
      <name val="Aptos"/>
      <family val="2"/>
    </font>
    <font>
      <sz val="11"/>
      <color theme="1"/>
      <name val="Aptos"/>
      <family val="2"/>
    </font>
    <font>
      <b/>
      <sz val="11"/>
      <color rgb="FF000000"/>
      <name val="Aptos"/>
      <family val="2"/>
    </font>
    <font>
      <sz val="11"/>
      <color rgb="FFFF0000"/>
      <name val="Aptos"/>
      <family val="2"/>
    </font>
    <font>
      <sz val="11"/>
      <color theme="0"/>
      <name val="Apto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B9D8E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4" fillId="2" borderId="0" xfId="0" applyFont="1" applyFill="1"/>
    <xf numFmtId="0" fontId="5" fillId="0" borderId="1" xfId="0" applyFont="1" applyBorder="1"/>
    <xf numFmtId="8" fontId="5" fillId="0" borderId="1" xfId="0" applyNumberFormat="1" applyFont="1" applyBorder="1"/>
    <xf numFmtId="44" fontId="6" fillId="0" borderId="1" xfId="1" applyFont="1" applyBorder="1"/>
    <xf numFmtId="0" fontId="6" fillId="0" borderId="1" xfId="0" applyFont="1" applyBorder="1" applyAlignment="1">
      <alignment horizontal="center"/>
    </xf>
    <xf numFmtId="0" fontId="6" fillId="0" borderId="0" xfId="0" applyFont="1"/>
    <xf numFmtId="44" fontId="5" fillId="0" borderId="1" xfId="1" applyFont="1" applyBorder="1"/>
    <xf numFmtId="0" fontId="5" fillId="5" borderId="1" xfId="0" applyFont="1" applyFill="1" applyBorder="1"/>
    <xf numFmtId="44" fontId="5" fillId="5" borderId="1" xfId="1" applyFont="1" applyFill="1" applyBorder="1"/>
    <xf numFmtId="0" fontId="7" fillId="0" borderId="1" xfId="0" applyFont="1" applyBorder="1"/>
    <xf numFmtId="8" fontId="7" fillId="0" borderId="1" xfId="0" applyNumberFormat="1" applyFont="1" applyBorder="1"/>
    <xf numFmtId="44" fontId="4" fillId="0" borderId="1" xfId="1" applyFont="1" applyBorder="1"/>
    <xf numFmtId="0" fontId="5" fillId="4" borderId="1" xfId="0" applyFont="1" applyFill="1" applyBorder="1"/>
    <xf numFmtId="44" fontId="6" fillId="4" borderId="1" xfId="1" applyFont="1" applyFill="1" applyBorder="1"/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4" borderId="1" xfId="0" applyFont="1" applyFill="1" applyBorder="1"/>
    <xf numFmtId="44" fontId="6" fillId="0" borderId="1" xfId="1" applyFont="1" applyBorder="1" applyAlignment="1">
      <alignment horizontal="center"/>
    </xf>
    <xf numFmtId="44" fontId="6" fillId="0" borderId="0" xfId="1" applyFont="1"/>
    <xf numFmtId="0" fontId="6" fillId="0" borderId="1" xfId="0" applyFont="1" applyBorder="1"/>
    <xf numFmtId="0" fontId="8" fillId="0" borderId="1" xfId="0" applyFont="1" applyBorder="1"/>
    <xf numFmtId="44" fontId="8" fillId="4" borderId="1" xfId="1" applyFont="1" applyFill="1" applyBorder="1"/>
    <xf numFmtId="44" fontId="6" fillId="4" borderId="1" xfId="1" applyFont="1" applyFill="1" applyBorder="1" applyAlignment="1">
      <alignment horizontal="center"/>
    </xf>
    <xf numFmtId="44" fontId="4" fillId="0" borderId="0" xfId="1" applyFont="1"/>
    <xf numFmtId="44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9" fontId="6" fillId="0" borderId="0" xfId="2" applyFont="1"/>
    <xf numFmtId="0" fontId="3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/>
    </xf>
    <xf numFmtId="44" fontId="6" fillId="5" borderId="1" xfId="1" applyFont="1" applyFill="1" applyBorder="1"/>
    <xf numFmtId="44" fontId="7" fillId="0" borderId="1" xfId="1" applyFont="1" applyBorder="1"/>
    <xf numFmtId="6" fontId="8" fillId="0" borderId="1" xfId="0" applyNumberFormat="1" applyFont="1" applyBorder="1"/>
    <xf numFmtId="6" fontId="6" fillId="5" borderId="1" xfId="1" applyNumberFormat="1" applyFont="1" applyFill="1" applyBorder="1"/>
    <xf numFmtId="6" fontId="8" fillId="5" borderId="1" xfId="1" applyNumberFormat="1" applyFont="1" applyFill="1" applyBorder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8" fontId="4" fillId="0" borderId="1" xfId="0" applyNumberFormat="1" applyFont="1" applyBorder="1" applyAlignment="1">
      <alignment horizontal="center" vertical="center"/>
    </xf>
    <xf numFmtId="0" fontId="3" fillId="7" borderId="0" xfId="0" applyFont="1" applyFill="1"/>
    <xf numFmtId="0" fontId="9" fillId="7" borderId="0" xfId="0" applyFont="1" applyFill="1"/>
    <xf numFmtId="0" fontId="6" fillId="0" borderId="0" xfId="0" applyFont="1" applyAlignment="1">
      <alignment wrapText="1"/>
    </xf>
    <xf numFmtId="0" fontId="4" fillId="3" borderId="0" xfId="0" applyFont="1" applyFill="1"/>
    <xf numFmtId="10" fontId="6" fillId="0" borderId="0" xfId="0" applyNumberFormat="1" applyFont="1"/>
    <xf numFmtId="0" fontId="6" fillId="0" borderId="0" xfId="0" applyFont="1" applyAlignment="1">
      <alignment horizontal="right"/>
    </xf>
    <xf numFmtId="0" fontId="4" fillId="6" borderId="0" xfId="0" applyFont="1" applyFill="1" applyAlignment="1">
      <alignment wrapText="1"/>
    </xf>
    <xf numFmtId="0" fontId="6" fillId="6" borderId="0" xfId="0" applyFont="1" applyFill="1"/>
    <xf numFmtId="44" fontId="6" fillId="5" borderId="0" xfId="1" applyFont="1" applyFill="1"/>
    <xf numFmtId="44" fontId="6" fillId="6" borderId="0" xfId="1" applyFont="1" applyFill="1"/>
    <xf numFmtId="165" fontId="6" fillId="6" borderId="0" xfId="0" applyNumberFormat="1" applyFont="1" applyFill="1"/>
    <xf numFmtId="6" fontId="6" fillId="0" borderId="0" xfId="0" applyNumberFormat="1" applyFont="1"/>
    <xf numFmtId="0" fontId="6" fillId="6" borderId="0" xfId="0" applyFont="1" applyFill="1" applyAlignment="1">
      <alignment wrapText="1"/>
    </xf>
    <xf numFmtId="0" fontId="4" fillId="3" borderId="0" xfId="0" applyFont="1" applyFill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166" fontId="6" fillId="0" borderId="0" xfId="3" applyNumberFormat="1" applyFont="1"/>
    <xf numFmtId="6" fontId="6" fillId="5" borderId="0" xfId="0" applyNumberFormat="1" applyFont="1" applyFill="1"/>
    <xf numFmtId="0" fontId="6" fillId="5" borderId="0" xfId="0" applyFont="1" applyFill="1"/>
    <xf numFmtId="0" fontId="4" fillId="5" borderId="0" xfId="0" applyFont="1" applyFill="1" applyAlignment="1">
      <alignment wrapText="1"/>
    </xf>
    <xf numFmtId="10" fontId="6" fillId="5" borderId="0" xfId="2" applyNumberFormat="1" applyFont="1" applyFill="1"/>
    <xf numFmtId="10" fontId="6" fillId="6" borderId="0" xfId="2" applyNumberFormat="1" applyFont="1" applyFill="1"/>
    <xf numFmtId="10" fontId="6" fillId="5" borderId="0" xfId="0" applyNumberFormat="1" applyFont="1" applyFill="1"/>
    <xf numFmtId="10" fontId="6" fillId="6" borderId="0" xfId="0" applyNumberFormat="1" applyFont="1" applyFill="1"/>
    <xf numFmtId="0" fontId="4" fillId="6" borderId="0" xfId="0" applyFont="1" applyFill="1"/>
    <xf numFmtId="164" fontId="6" fillId="0" borderId="0" xfId="1" applyNumberFormat="1" applyFont="1" applyBorder="1"/>
    <xf numFmtId="0" fontId="11" fillId="8" borderId="2" xfId="0" applyFont="1" applyFill="1" applyBorder="1" applyAlignment="1">
      <alignment horizontal="justify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center" vertical="center" wrapText="1"/>
    </xf>
    <xf numFmtId="9" fontId="10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Revenue</a:t>
            </a:r>
            <a:r>
              <a:rPr lang="en-US" sz="1600" b="1" baseline="0"/>
              <a:t> versus Expenses</a:t>
            </a:r>
            <a:endParaRPr lang="en-US" sz="1600" b="1"/>
          </a:p>
        </c:rich>
      </c:tx>
      <c:layout>
        <c:manualLayout>
          <c:xMode val="edge"/>
          <c:yMode val="edge"/>
          <c:x val="0.34539097516656569"/>
          <c:y val="2.4587284861257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Forecast!$A$33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Forecast!$B$32:$J$32</c:f>
              <c:numCache>
                <c:formatCode>General</c:formatCode>
                <c:ptCount val="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numCache>
            </c:numRef>
          </c:cat>
          <c:val>
            <c:numRef>
              <c:f>Forecast!$B$33:$J$33</c:f>
              <c:numCache>
                <c:formatCode>_("$"* #,##0.00_);_("$"* \(#,##0.00\);_("$"* "-"??_);_(@_)</c:formatCode>
                <c:ptCount val="9"/>
                <c:pt idx="0">
                  <c:v>310000</c:v>
                </c:pt>
                <c:pt idx="1">
                  <c:v>292000</c:v>
                </c:pt>
                <c:pt idx="2">
                  <c:v>322500</c:v>
                </c:pt>
                <c:pt idx="3">
                  <c:v>313000</c:v>
                </c:pt>
                <c:pt idx="4">
                  <c:v>405000</c:v>
                </c:pt>
                <c:pt idx="5">
                  <c:v>608150</c:v>
                </c:pt>
                <c:pt idx="6">
                  <c:v>611331.5</c:v>
                </c:pt>
                <c:pt idx="7">
                  <c:v>614544.81500000006</c:v>
                </c:pt>
                <c:pt idx="8">
                  <c:v>617790.26315000001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D-4A23-A491-517D12648E47}"/>
            </c:ext>
          </c:extLst>
        </c:ser>
        <c:ser>
          <c:idx val="1"/>
          <c:order val="1"/>
          <c:tx>
            <c:strRef>
              <c:f>Forecast!$A$34</c:f>
              <c:strCache>
                <c:ptCount val="1"/>
                <c:pt idx="0">
                  <c:v>EXPENSES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Forecast!$B$32:$J$32</c:f>
              <c:numCache>
                <c:formatCode>General</c:formatCode>
                <c:ptCount val="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numCache>
            </c:numRef>
          </c:cat>
          <c:val>
            <c:numRef>
              <c:f>Forecast!$B$34:$J$34</c:f>
              <c:numCache>
                <c:formatCode>_("$"* #,##0.00_);_("$"* \(#,##0.00\);_("$"* "-"??_);_(@_)</c:formatCode>
                <c:ptCount val="9"/>
                <c:pt idx="0">
                  <c:v>540872.5</c:v>
                </c:pt>
                <c:pt idx="1">
                  <c:v>797588.5</c:v>
                </c:pt>
                <c:pt idx="2">
                  <c:v>566791.5</c:v>
                </c:pt>
                <c:pt idx="3">
                  <c:v>588108.25</c:v>
                </c:pt>
                <c:pt idx="4">
                  <c:v>639094.88</c:v>
                </c:pt>
                <c:pt idx="5">
                  <c:v>637667.72639999993</c:v>
                </c:pt>
                <c:pt idx="6">
                  <c:v>906797.75819199998</c:v>
                </c:pt>
                <c:pt idx="7">
                  <c:v>706501.69093776005</c:v>
                </c:pt>
                <c:pt idx="8">
                  <c:v>696796.741665893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D-4A23-A491-517D12648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7683743"/>
        <c:axId val="747684223"/>
      </c:lineChart>
      <c:catAx>
        <c:axId val="74768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7684223"/>
        <c:crosses val="autoZero"/>
        <c:auto val="1"/>
        <c:lblAlgn val="ctr"/>
        <c:lblOffset val="100"/>
        <c:noMultiLvlLbl val="0"/>
      </c:catAx>
      <c:valAx>
        <c:axId val="747684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7683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1524000</xdr:colOff>
      <xdr:row>36</xdr:row>
      <xdr:rowOff>11430</xdr:rowOff>
    </xdr:from>
    <xdr:to>
      <xdr:col>8</xdr:col>
      <xdr:colOff>807720</xdr:colOff>
      <xdr:row>55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62D543-20E9-16C1-55F0-6A073279D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1196340</xdr:colOff>
      <xdr:row>40</xdr:row>
      <xdr:rowOff>91440</xdr:rowOff>
    </xdr:from>
    <xdr:to>
      <xdr:col>4</xdr:col>
      <xdr:colOff>1211580</xdr:colOff>
      <xdr:row>51</xdr:row>
      <xdr:rowOff>175260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EA8686C-26F3-A898-C613-A8DDF496C0C5}"/>
            </a:ext>
          </a:extLst>
        </xdr:cNvPr>
        <xdr:cNvCxnSpPr/>
      </xdr:nvCxnSpPr>
      <xdr:spPr>
        <a:xfrm flipH="1" flipV="1">
          <a:off x="6728460" y="7307580"/>
          <a:ext cx="15240" cy="2095500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0.16744</cdr:x>
      <cdr:y>0.18897</cdr:y>
    </cdr:from>
    <cdr:to>
      <cdr:x>0.32513</cdr:x>
      <cdr:y>0.26695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99C5CBD-92FB-072E-81B3-572C7924A426}"/>
            </a:ext>
          </a:extLst>
        </cdr:cNvPr>
        <cdr:cNvSpPr txBox="1"/>
      </cdr:nvSpPr>
      <cdr:spPr>
        <a:xfrm xmlns:a="http://schemas.openxmlformats.org/drawingml/2006/main">
          <a:off x="1658620" y="683260"/>
          <a:ext cx="1562100" cy="281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kern="1200"/>
            <a:t>Ambulance</a:t>
          </a:r>
          <a:r>
            <a:rPr lang="en-US" sz="1100" kern="1200" baseline="0"/>
            <a:t> Purchase</a:t>
          </a:r>
          <a:endParaRPr lang="en-US" sz="1100" kern="1200"/>
        </a:p>
      </cdr:txBody>
    </cdr:sp>
  </cdr:relSizeAnchor>
  <cdr:relSizeAnchor xmlns:cdr="http://schemas.openxmlformats.org/drawingml/2006/chartDrawing">
    <cdr:from>
      <cdr:x>0.66282</cdr:x>
      <cdr:y>0.10256</cdr:y>
    </cdr:from>
    <cdr:to>
      <cdr:x>0.82051</cdr:x>
      <cdr:y>0.18054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099C5CBD-92FB-072E-81B3-572C7924A426}"/>
            </a:ext>
          </a:extLst>
        </cdr:cNvPr>
        <cdr:cNvSpPr txBox="1"/>
      </cdr:nvSpPr>
      <cdr:spPr>
        <a:xfrm xmlns:a="http://schemas.openxmlformats.org/drawingml/2006/main">
          <a:off x="6565900" y="370840"/>
          <a:ext cx="1562100" cy="281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kern="1200"/>
            <a:t>Ambulance</a:t>
          </a:r>
          <a:r>
            <a:rPr lang="en-US" sz="1100" kern="1200" baseline="0"/>
            <a:t> Purchase</a:t>
          </a:r>
          <a:endParaRPr lang="en-US" sz="1100" kern="1200"/>
        </a:p>
      </cdr:txBody>
    </cdr:sp>
  </cdr:relSizeAnchor>
</c:userShapes>
</file>

<file path=xl/theme/theme1.xml><?xml version="1.0" encoding="utf-8"?>
<a:theme xmlns:a="http://schemas.openxmlformats.org/drawingml/2006/main" name="Berlin">
  <a:themeElements>
    <a:clrScheme name="Berlin">
      <a:dk1>
        <a:sysClr val="windowText" lastClr="000000"/>
      </a:dk1>
      <a:lt1>
        <a:sysClr val="window" lastClr="FFFFFF"/>
      </a:lt1>
      <a:dk2>
        <a:srgbClr val="9D360E"/>
      </a:dk2>
      <a:lt2>
        <a:srgbClr val="E7E6E6"/>
      </a:lt2>
      <a:accent1>
        <a:srgbClr val="F09415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Berlin">
      <a:maj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i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2875F-28AD-4A01-892E-138A296B8995}">
  <dimension ref="A1:H74"/>
  <sheetViews>
    <sheetView topLeftCell="A7" zoomScaleNormal="100" workbookViewId="0">
      <selection activeCell="B10" sqref="B10"/>
    </sheetView>
  </sheetViews>
  <sheetFormatPr defaultColWidth="8.75" defaultRowHeight="14.5" x14ac:dyDescent="0.35"/>
  <cols>
    <col min="1" max="1" width="41.75" style="6" customWidth="1"/>
    <col min="2" max="6" width="16.4140625" style="6" customWidth="1"/>
    <col min="7" max="16384" width="8.75" style="6"/>
  </cols>
  <sheetData>
    <row r="1" spans="1:6" x14ac:dyDescent="0.35">
      <c r="A1" s="39" t="s">
        <v>14</v>
      </c>
      <c r="B1" s="40"/>
      <c r="C1" s="40"/>
      <c r="D1" s="40"/>
      <c r="E1" s="40"/>
      <c r="F1" s="40"/>
    </row>
    <row r="2" spans="1:6" x14ac:dyDescent="0.35">
      <c r="A2" s="41"/>
      <c r="B2" s="42" t="s">
        <v>16</v>
      </c>
    </row>
    <row r="3" spans="1:6" ht="33.65" customHeight="1" x14ac:dyDescent="0.35">
      <c r="A3" s="36" t="s">
        <v>40</v>
      </c>
      <c r="B3" s="43">
        <v>0.01</v>
      </c>
      <c r="C3" s="44" t="s">
        <v>21</v>
      </c>
    </row>
    <row r="4" spans="1:6" ht="7" customHeight="1" x14ac:dyDescent="0.35">
      <c r="A4" s="45"/>
      <c r="B4" s="46"/>
      <c r="C4" s="46"/>
      <c r="D4" s="46"/>
      <c r="E4" s="46"/>
      <c r="F4" s="46"/>
    </row>
    <row r="5" spans="1:6" ht="31.75" customHeight="1" x14ac:dyDescent="0.35">
      <c r="A5" s="36" t="s">
        <v>41</v>
      </c>
      <c r="B5" s="47">
        <v>25000</v>
      </c>
    </row>
    <row r="6" spans="1:6" ht="7" customHeight="1" x14ac:dyDescent="0.35">
      <c r="A6" s="45"/>
      <c r="B6" s="46"/>
      <c r="C6" s="46"/>
      <c r="D6" s="46"/>
      <c r="E6" s="46"/>
      <c r="F6" s="46"/>
    </row>
    <row r="7" spans="1:6" ht="31.25" customHeight="1" x14ac:dyDescent="0.35">
      <c r="A7" s="36" t="s">
        <v>43</v>
      </c>
      <c r="B7" s="47">
        <v>15000</v>
      </c>
      <c r="C7" s="69" t="s">
        <v>18</v>
      </c>
      <c r="D7" s="69"/>
      <c r="E7" s="69"/>
      <c r="F7" s="69"/>
    </row>
    <row r="8" spans="1:6" ht="7" customHeight="1" x14ac:dyDescent="0.35">
      <c r="A8" s="45"/>
      <c r="B8" s="48"/>
      <c r="C8" s="46"/>
      <c r="D8" s="46"/>
      <c r="E8" s="46"/>
      <c r="F8" s="46"/>
    </row>
    <row r="9" spans="1:6" x14ac:dyDescent="0.35">
      <c r="A9" s="36" t="s">
        <v>44</v>
      </c>
      <c r="B9" s="47">
        <v>250000</v>
      </c>
    </row>
    <row r="10" spans="1:6" ht="8.4" customHeight="1" x14ac:dyDescent="0.35">
      <c r="A10" s="45"/>
      <c r="B10" s="48"/>
      <c r="C10" s="46"/>
      <c r="D10" s="46"/>
      <c r="E10" s="46"/>
      <c r="F10" s="46"/>
    </row>
    <row r="11" spans="1:6" x14ac:dyDescent="0.35">
      <c r="A11" s="36" t="s">
        <v>42</v>
      </c>
      <c r="B11" s="47">
        <v>15000</v>
      </c>
    </row>
    <row r="12" spans="1:6" ht="9" customHeight="1" x14ac:dyDescent="0.35">
      <c r="A12" s="45"/>
      <c r="B12" s="49"/>
      <c r="C12" s="46"/>
      <c r="D12" s="46"/>
      <c r="E12" s="46"/>
      <c r="F12" s="46"/>
    </row>
    <row r="13" spans="1:6" ht="45" customHeight="1" x14ac:dyDescent="0.35">
      <c r="B13" s="52" t="s">
        <v>27</v>
      </c>
      <c r="C13" s="52" t="s">
        <v>17</v>
      </c>
      <c r="D13" s="52" t="s">
        <v>34</v>
      </c>
      <c r="E13" s="52" t="s">
        <v>35</v>
      </c>
      <c r="F13" s="52" t="s">
        <v>25</v>
      </c>
    </row>
    <row r="14" spans="1:6" ht="21.65" customHeight="1" x14ac:dyDescent="0.35">
      <c r="A14" s="53" t="s">
        <v>64</v>
      </c>
      <c r="B14" s="50">
        <v>18</v>
      </c>
      <c r="C14" s="54">
        <v>8760</v>
      </c>
      <c r="D14" s="6">
        <v>1</v>
      </c>
      <c r="E14" s="54">
        <f>C14*D14</f>
        <v>8760</v>
      </c>
      <c r="F14" s="50">
        <f>E14*B14</f>
        <v>157680</v>
      </c>
    </row>
    <row r="15" spans="1:6" ht="7" customHeight="1" x14ac:dyDescent="0.35">
      <c r="A15" s="51"/>
      <c r="B15" s="46"/>
      <c r="C15" s="46"/>
      <c r="D15" s="46"/>
      <c r="E15" s="46"/>
      <c r="F15" s="46"/>
    </row>
    <row r="16" spans="1:6" ht="42.65" customHeight="1" x14ac:dyDescent="0.35">
      <c r="A16" s="53" t="s">
        <v>33</v>
      </c>
      <c r="B16" s="52" t="s">
        <v>27</v>
      </c>
      <c r="C16" s="52" t="s">
        <v>17</v>
      </c>
      <c r="D16" s="52" t="s">
        <v>26</v>
      </c>
      <c r="E16" s="52" t="s">
        <v>35</v>
      </c>
      <c r="F16" s="52" t="s">
        <v>25</v>
      </c>
    </row>
    <row r="17" spans="1:6" x14ac:dyDescent="0.35">
      <c r="B17" s="50">
        <v>24</v>
      </c>
      <c r="C17" s="54">
        <v>8760</v>
      </c>
      <c r="D17" s="6">
        <v>1</v>
      </c>
      <c r="E17" s="54">
        <f>C17*D17</f>
        <v>8760</v>
      </c>
      <c r="F17" s="50">
        <f>E17*B17</f>
        <v>210240</v>
      </c>
    </row>
    <row r="18" spans="1:6" ht="7" customHeight="1" x14ac:dyDescent="0.35">
      <c r="A18" s="45"/>
      <c r="B18" s="46" t="s">
        <v>18</v>
      </c>
      <c r="C18" s="46"/>
      <c r="D18" s="46"/>
      <c r="E18" s="46"/>
      <c r="F18" s="46"/>
    </row>
    <row r="19" spans="1:6" ht="19.75" customHeight="1" x14ac:dyDescent="0.35">
      <c r="A19" s="35" t="s">
        <v>31</v>
      </c>
      <c r="B19" s="55">
        <v>80000</v>
      </c>
      <c r="C19" s="56"/>
      <c r="D19" s="56"/>
    </row>
    <row r="20" spans="1:6" ht="7" customHeight="1" x14ac:dyDescent="0.35">
      <c r="A20" s="45"/>
      <c r="B20" s="46"/>
      <c r="C20" s="46"/>
      <c r="D20" s="46"/>
      <c r="E20" s="46"/>
      <c r="F20" s="46"/>
    </row>
    <row r="21" spans="1:6" ht="20.399999999999999" customHeight="1" x14ac:dyDescent="0.35">
      <c r="A21" s="57" t="s">
        <v>32</v>
      </c>
      <c r="B21" s="58">
        <f>6.2%+1.45%</f>
        <v>7.6499999999999999E-2</v>
      </c>
      <c r="C21" s="56"/>
      <c r="D21" s="56"/>
    </row>
    <row r="22" spans="1:6" ht="7.25" customHeight="1" x14ac:dyDescent="0.35">
      <c r="A22" s="45"/>
      <c r="B22" s="59"/>
      <c r="C22" s="46"/>
      <c r="D22" s="46"/>
      <c r="E22" s="46"/>
      <c r="F22" s="46"/>
    </row>
    <row r="23" spans="1:6" s="56" customFormat="1" ht="18.649999999999999" customHeight="1" x14ac:dyDescent="0.35">
      <c r="A23" s="57" t="s">
        <v>59</v>
      </c>
      <c r="B23" s="58">
        <v>0.02</v>
      </c>
    </row>
    <row r="24" spans="1:6" ht="7.25" customHeight="1" x14ac:dyDescent="0.35">
      <c r="A24" s="45"/>
      <c r="B24" s="59"/>
      <c r="C24" s="46"/>
      <c r="D24" s="46"/>
      <c r="E24" s="46"/>
      <c r="F24" s="46"/>
    </row>
    <row r="25" spans="1:6" ht="20.399999999999999" customHeight="1" x14ac:dyDescent="0.35">
      <c r="A25" s="57" t="s">
        <v>60</v>
      </c>
      <c r="B25" s="60">
        <v>1.7999999999999999E-2</v>
      </c>
      <c r="C25" s="56"/>
      <c r="D25" s="56"/>
    </row>
    <row r="26" spans="1:6" ht="9" customHeight="1" x14ac:dyDescent="0.35">
      <c r="A26" s="45"/>
      <c r="B26" s="61"/>
      <c r="C26" s="46"/>
      <c r="D26" s="46"/>
      <c r="E26" s="46"/>
      <c r="F26" s="46"/>
    </row>
    <row r="27" spans="1:6" ht="29" x14ac:dyDescent="0.35">
      <c r="A27" s="36" t="s">
        <v>61</v>
      </c>
      <c r="B27" s="43">
        <v>0.03</v>
      </c>
      <c r="C27" s="6" t="s">
        <v>19</v>
      </c>
    </row>
    <row r="28" spans="1:6" ht="7" customHeight="1" x14ac:dyDescent="0.35">
      <c r="A28" s="62"/>
      <c r="B28" s="61"/>
      <c r="C28" s="46"/>
      <c r="D28" s="46"/>
      <c r="E28" s="46"/>
      <c r="F28" s="46"/>
    </row>
    <row r="29" spans="1:6" ht="29" x14ac:dyDescent="0.35">
      <c r="A29" s="36" t="s">
        <v>62</v>
      </c>
      <c r="B29" s="43">
        <v>0.03</v>
      </c>
      <c r="C29" s="6" t="s">
        <v>20</v>
      </c>
    </row>
    <row r="30" spans="1:6" ht="7" customHeight="1" x14ac:dyDescent="0.35">
      <c r="A30" s="62"/>
      <c r="B30" s="46"/>
      <c r="C30" s="46"/>
      <c r="D30" s="46"/>
      <c r="E30" s="46"/>
      <c r="F30" s="46"/>
    </row>
    <row r="63" spans="7:8" x14ac:dyDescent="0.35">
      <c r="G63" s="63"/>
      <c r="H63" s="63"/>
    </row>
    <row r="64" spans="7:8" x14ac:dyDescent="0.35">
      <c r="G64" s="63"/>
      <c r="H64" s="63"/>
    </row>
    <row r="65" spans="7:8" x14ac:dyDescent="0.35">
      <c r="G65" s="63"/>
      <c r="H65" s="63"/>
    </row>
    <row r="66" spans="7:8" x14ac:dyDescent="0.35">
      <c r="G66" s="63"/>
      <c r="H66" s="63"/>
    </row>
    <row r="67" spans="7:8" x14ac:dyDescent="0.35">
      <c r="G67" s="63"/>
      <c r="H67" s="63"/>
    </row>
    <row r="68" spans="7:8" x14ac:dyDescent="0.35">
      <c r="G68" s="63"/>
      <c r="H68" s="63"/>
    </row>
    <row r="69" spans="7:8" x14ac:dyDescent="0.35">
      <c r="G69" s="63"/>
      <c r="H69" s="63"/>
    </row>
    <row r="70" spans="7:8" x14ac:dyDescent="0.35">
      <c r="G70" s="63"/>
      <c r="H70" s="63"/>
    </row>
    <row r="71" spans="7:8" x14ac:dyDescent="0.35">
      <c r="G71" s="63"/>
      <c r="H71" s="63"/>
    </row>
    <row r="72" spans="7:8" x14ac:dyDescent="0.35">
      <c r="G72" s="63"/>
      <c r="H72" s="63"/>
    </row>
    <row r="73" spans="7:8" x14ac:dyDescent="0.35">
      <c r="G73" s="63"/>
      <c r="H73" s="63"/>
    </row>
    <row r="74" spans="7:8" x14ac:dyDescent="0.35">
      <c r="G74" s="63"/>
      <c r="H74" s="63"/>
    </row>
  </sheetData>
  <mergeCells count="1">
    <mergeCell ref="C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BA9A2-C4A0-4D91-81CF-84E20471046D}">
  <dimension ref="A1:M44"/>
  <sheetViews>
    <sheetView tabSelected="1" zoomScale="120" zoomScaleNormal="120" workbookViewId="0">
      <selection activeCell="B1" sqref="B1"/>
    </sheetView>
  </sheetViews>
  <sheetFormatPr defaultColWidth="8.9140625" defaultRowHeight="14.5" x14ac:dyDescent="0.35"/>
  <cols>
    <col min="1" max="1" width="25" style="6" customWidth="1"/>
    <col min="2" max="11" width="18.58203125" style="6" customWidth="1"/>
    <col min="12" max="12" width="18.58203125" style="26" customWidth="1"/>
    <col min="13" max="16384" width="8.9140625" style="6"/>
  </cols>
  <sheetData>
    <row r="1" spans="1:12" s="1" customFormat="1" x14ac:dyDescent="0.3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7</v>
      </c>
      <c r="G1" s="28" t="s">
        <v>8</v>
      </c>
      <c r="H1" s="28" t="s">
        <v>9</v>
      </c>
      <c r="I1" s="28" t="s">
        <v>10</v>
      </c>
      <c r="J1" s="28" t="s">
        <v>11</v>
      </c>
      <c r="K1" s="29" t="s">
        <v>15</v>
      </c>
    </row>
    <row r="2" spans="1:12" x14ac:dyDescent="0.35">
      <c r="A2" s="2" t="s">
        <v>30</v>
      </c>
      <c r="B2" s="3">
        <v>300000</v>
      </c>
      <c r="C2" s="3">
        <v>280000</v>
      </c>
      <c r="D2" s="3">
        <v>310000</v>
      </c>
      <c r="E2" s="3">
        <v>300000</v>
      </c>
      <c r="F2" s="4">
        <v>300000</v>
      </c>
      <c r="G2" s="4">
        <f>F2*(1+Assumptions!$B$3)</f>
        <v>303000</v>
      </c>
      <c r="H2" s="4">
        <f>G2*(1+Assumptions!$B$3)</f>
        <v>306030</v>
      </c>
      <c r="I2" s="4">
        <f>H2*(1+Assumptions!$B$3)</f>
        <v>309090.3</v>
      </c>
      <c r="J2" s="4">
        <f>I2*(1+Assumptions!$B$3)</f>
        <v>312181.20299999998</v>
      </c>
      <c r="K2" s="5" t="s">
        <v>22</v>
      </c>
      <c r="L2" s="6"/>
    </row>
    <row r="3" spans="1:12" x14ac:dyDescent="0.35">
      <c r="A3" s="2" t="s">
        <v>36</v>
      </c>
      <c r="B3" s="3">
        <v>5000</v>
      </c>
      <c r="C3" s="3">
        <v>5000</v>
      </c>
      <c r="D3" s="3">
        <v>5000</v>
      </c>
      <c r="E3" s="3">
        <v>5000</v>
      </c>
      <c r="F3" s="4">
        <v>40000</v>
      </c>
      <c r="G3" s="4">
        <f>Assumptions!$B$5</f>
        <v>25000</v>
      </c>
      <c r="H3" s="4">
        <f>Assumptions!$B$5</f>
        <v>25000</v>
      </c>
      <c r="I3" s="4">
        <f>Assumptions!$B$5</f>
        <v>25000</v>
      </c>
      <c r="J3" s="4">
        <f>Assumptions!$B$5</f>
        <v>25000</v>
      </c>
      <c r="K3" s="5" t="s">
        <v>18</v>
      </c>
      <c r="L3" s="6"/>
    </row>
    <row r="4" spans="1:12" x14ac:dyDescent="0.35">
      <c r="A4" s="2" t="s">
        <v>37</v>
      </c>
      <c r="B4" s="7" t="s">
        <v>5</v>
      </c>
      <c r="C4" s="7" t="s">
        <v>6</v>
      </c>
      <c r="D4" s="7" t="s">
        <v>6</v>
      </c>
      <c r="E4" s="7" t="s">
        <v>6</v>
      </c>
      <c r="F4" s="4">
        <v>25000</v>
      </c>
      <c r="G4" s="4">
        <f>Assumptions!$B$7</f>
        <v>15000</v>
      </c>
      <c r="H4" s="4">
        <f>Assumptions!$B$7</f>
        <v>15000</v>
      </c>
      <c r="I4" s="4">
        <f>Assumptions!$B$7</f>
        <v>15000</v>
      </c>
      <c r="J4" s="4">
        <f>Assumptions!$B$7</f>
        <v>15000</v>
      </c>
      <c r="K4" s="5"/>
      <c r="L4" s="6"/>
    </row>
    <row r="5" spans="1:12" x14ac:dyDescent="0.35">
      <c r="A5" s="8" t="s">
        <v>38</v>
      </c>
      <c r="B5" s="7">
        <v>0</v>
      </c>
      <c r="C5" s="7">
        <v>0</v>
      </c>
      <c r="D5" s="7">
        <v>0</v>
      </c>
      <c r="E5" s="7">
        <v>0</v>
      </c>
      <c r="F5" s="30">
        <v>25000</v>
      </c>
      <c r="G5" s="30">
        <f>Assumptions!$B$9</f>
        <v>250000</v>
      </c>
      <c r="H5" s="30">
        <f>Assumptions!$B$9</f>
        <v>250000</v>
      </c>
      <c r="I5" s="30">
        <f>Assumptions!$B$9</f>
        <v>250000</v>
      </c>
      <c r="J5" s="30">
        <f>Assumptions!$B$9</f>
        <v>250000</v>
      </c>
      <c r="K5" s="5" t="s">
        <v>28</v>
      </c>
      <c r="L5" s="6" t="s">
        <v>18</v>
      </c>
    </row>
    <row r="6" spans="1:12" x14ac:dyDescent="0.35">
      <c r="A6" s="8" t="s">
        <v>39</v>
      </c>
      <c r="B6" s="7">
        <v>5000</v>
      </c>
      <c r="C6" s="7">
        <v>7000</v>
      </c>
      <c r="D6" s="9">
        <v>7500</v>
      </c>
      <c r="E6" s="7">
        <v>8000</v>
      </c>
      <c r="F6" s="4">
        <f>Assumptions!B11</f>
        <v>15000</v>
      </c>
      <c r="G6" s="4">
        <f>F6*(1+Assumptions!$B$3)</f>
        <v>15150</v>
      </c>
      <c r="H6" s="4">
        <f>G6*(1+Assumptions!$B$3)</f>
        <v>15301.5</v>
      </c>
      <c r="I6" s="4">
        <f>H6*(1+Assumptions!$B$3)</f>
        <v>15454.514999999999</v>
      </c>
      <c r="J6" s="4">
        <f>I6*(1+Assumptions!$B$3)</f>
        <v>15609.060149999999</v>
      </c>
      <c r="K6" s="5">
        <v>1</v>
      </c>
      <c r="L6" s="6"/>
    </row>
    <row r="7" spans="1:12" x14ac:dyDescent="0.35">
      <c r="A7" s="10"/>
      <c r="B7" s="11">
        <f>SUM(B2:B6)</f>
        <v>310000</v>
      </c>
      <c r="C7" s="11">
        <f>SUM(C2:C6)</f>
        <v>292000</v>
      </c>
      <c r="D7" s="11">
        <f t="shared" ref="D7:E7" si="0">SUM(D2:D6)</f>
        <v>322500</v>
      </c>
      <c r="E7" s="11">
        <f t="shared" si="0"/>
        <v>313000</v>
      </c>
      <c r="F7" s="12">
        <f>SUM(F2:F6)</f>
        <v>405000</v>
      </c>
      <c r="G7" s="12">
        <f>SUM(G2:G6)</f>
        <v>608150</v>
      </c>
      <c r="H7" s="12">
        <f>SUM(H2:H6)</f>
        <v>611331.5</v>
      </c>
      <c r="I7" s="12">
        <f>SUM(I2:I6)</f>
        <v>614544.81500000006</v>
      </c>
      <c r="J7" s="12">
        <f>SUM(J2:J6)</f>
        <v>617790.26315000001</v>
      </c>
      <c r="K7" s="5"/>
      <c r="L7" s="6"/>
    </row>
    <row r="8" spans="1:12" ht="7" customHeight="1" x14ac:dyDescent="0.35">
      <c r="A8" s="13"/>
      <c r="B8" s="13"/>
      <c r="C8" s="13"/>
      <c r="D8" s="13"/>
      <c r="E8" s="13"/>
      <c r="F8" s="14"/>
      <c r="G8" s="14"/>
      <c r="H8" s="14"/>
      <c r="I8" s="14"/>
      <c r="J8" s="14"/>
      <c r="K8" s="15"/>
      <c r="L8" s="6"/>
    </row>
    <row r="9" spans="1:12" x14ac:dyDescent="0.35">
      <c r="A9" s="2" t="s">
        <v>45</v>
      </c>
      <c r="B9" s="7">
        <v>400000</v>
      </c>
      <c r="C9" s="7">
        <v>410000</v>
      </c>
      <c r="D9" s="7">
        <v>420000</v>
      </c>
      <c r="E9" s="7">
        <v>430000</v>
      </c>
      <c r="F9" s="33">
        <f>Assumptions!F14+Assumptions!F17+Assumptions!B19</f>
        <v>447920</v>
      </c>
      <c r="G9" s="30">
        <f>F9*(1+Assumptions!$B$27)</f>
        <v>461357.60000000003</v>
      </c>
      <c r="H9" s="30">
        <f>G9*(1+Assumptions!$B$27)</f>
        <v>475198.32800000004</v>
      </c>
      <c r="I9" s="30">
        <f>H9*(1+Assumptions!$B$27)</f>
        <v>489454.27784000005</v>
      </c>
      <c r="J9" s="30">
        <f>I9*(1+Assumptions!$B$27)</f>
        <v>504137.90617520007</v>
      </c>
      <c r="K9" s="5" t="s">
        <v>29</v>
      </c>
      <c r="L9" s="6" t="s">
        <v>18</v>
      </c>
    </row>
    <row r="10" spans="1:12" x14ac:dyDescent="0.35">
      <c r="A10" s="2" t="s">
        <v>46</v>
      </c>
      <c r="B10" s="7">
        <v>5000</v>
      </c>
      <c r="C10" s="7">
        <v>3000</v>
      </c>
      <c r="D10" s="7">
        <v>7000</v>
      </c>
      <c r="E10" s="7">
        <v>8500</v>
      </c>
      <c r="F10" s="30">
        <v>10000</v>
      </c>
      <c r="G10" s="30">
        <f t="shared" ref="G10" si="1">F10*1.03</f>
        <v>10300</v>
      </c>
      <c r="H10" s="30">
        <f t="shared" ref="H10" si="2">G10*1.03</f>
        <v>10609</v>
      </c>
      <c r="I10" s="30">
        <f t="shared" ref="I10" si="3">H10*1.03</f>
        <v>10927.27</v>
      </c>
      <c r="J10" s="30">
        <f t="shared" ref="J10" si="4">I10*1.03</f>
        <v>11255.088100000001</v>
      </c>
      <c r="K10" s="5">
        <v>12</v>
      </c>
      <c r="L10" s="6"/>
    </row>
    <row r="11" spans="1:12" x14ac:dyDescent="0.35">
      <c r="A11" s="2" t="s">
        <v>47</v>
      </c>
      <c r="B11" s="7">
        <f>(B9+B10)*Assumptions!$B$21</f>
        <v>30982.5</v>
      </c>
      <c r="C11" s="7">
        <f>(C9+C10)*Assumptions!$B$21</f>
        <v>31594.5</v>
      </c>
      <c r="D11" s="7">
        <f>(D9+D10)*Assumptions!$B$21</f>
        <v>32665.5</v>
      </c>
      <c r="E11" s="7">
        <f>(E9+E10)*Assumptions!$B$21</f>
        <v>33545.25</v>
      </c>
      <c r="F11" s="30">
        <f>(F9+F10)*Assumptions!$B$21</f>
        <v>35030.879999999997</v>
      </c>
      <c r="G11" s="30">
        <f>(G9+G10)*Assumptions!$B$21</f>
        <v>36081.806400000001</v>
      </c>
      <c r="H11" s="30">
        <f>(H9+H10)*Assumptions!$B$21</f>
        <v>37164.260591999999</v>
      </c>
      <c r="I11" s="30">
        <f>(I9+I10)*Assumptions!$B$21</f>
        <v>38279.188409760005</v>
      </c>
      <c r="J11" s="30">
        <f>(J9+J10)*Assumptions!$B$21</f>
        <v>39427.564062052807</v>
      </c>
      <c r="K11" s="5">
        <v>10</v>
      </c>
      <c r="L11" s="6" t="s">
        <v>18</v>
      </c>
    </row>
    <row r="12" spans="1:12" x14ac:dyDescent="0.35">
      <c r="A12" s="2" t="s">
        <v>48</v>
      </c>
      <c r="B12" s="7">
        <f>(B9+B10)*Assumptions!$B$23</f>
        <v>8100</v>
      </c>
      <c r="C12" s="7">
        <f>(C9+C10)*Assumptions!$B$23</f>
        <v>8260</v>
      </c>
      <c r="D12" s="7">
        <f>(D9+D10)*Assumptions!$B$23</f>
        <v>8540</v>
      </c>
      <c r="E12" s="7">
        <f>(E9+E10)*Assumptions!$B$23</f>
        <v>8770</v>
      </c>
      <c r="F12" s="30">
        <v>8000</v>
      </c>
      <c r="G12" s="30">
        <f>F12*(1+Assumptions!$B$27)</f>
        <v>8240</v>
      </c>
      <c r="H12" s="30">
        <f>G12*(1+Assumptions!$B$27)</f>
        <v>8487.2000000000007</v>
      </c>
      <c r="I12" s="30">
        <f>H12*(1+Assumptions!$B$27)</f>
        <v>8741.8160000000007</v>
      </c>
      <c r="J12" s="30">
        <f>I12*(1+Assumptions!$B$27)</f>
        <v>9004.0704800000003</v>
      </c>
      <c r="K12" s="16">
        <v>12</v>
      </c>
      <c r="L12" s="6" t="s">
        <v>18</v>
      </c>
    </row>
    <row r="13" spans="1:12" x14ac:dyDescent="0.35">
      <c r="A13" s="2" t="s">
        <v>49</v>
      </c>
      <c r="B13" s="7">
        <f>(B9+B10)*Assumptions!$B$25</f>
        <v>7289.9999999999991</v>
      </c>
      <c r="C13" s="7">
        <f>(C9+C10)*Assumptions!$B$25</f>
        <v>7433.9999999999991</v>
      </c>
      <c r="D13" s="7">
        <f>(D9+D10)*Assumptions!$B$25</f>
        <v>7685.9999999999991</v>
      </c>
      <c r="E13" s="7">
        <f>(E9+E10)*Assumptions!$B$25</f>
        <v>7892.9999999999991</v>
      </c>
      <c r="F13" s="30">
        <v>10000</v>
      </c>
      <c r="G13" s="30">
        <f>F13*(1+Assumptions!$B$27)</f>
        <v>10300</v>
      </c>
      <c r="H13" s="30">
        <f>G13*(1+Assumptions!$B$27)</f>
        <v>10609</v>
      </c>
      <c r="I13" s="30">
        <f>H13*(1+Assumptions!$B$27)</f>
        <v>10927.27</v>
      </c>
      <c r="J13" s="30">
        <f>I13*(1+Assumptions!$B$27)</f>
        <v>11255.088100000001</v>
      </c>
      <c r="K13" s="16">
        <v>11</v>
      </c>
      <c r="L13" s="6" t="s">
        <v>18</v>
      </c>
    </row>
    <row r="14" spans="1:12" x14ac:dyDescent="0.35">
      <c r="A14" s="2" t="s">
        <v>50</v>
      </c>
      <c r="B14" s="7">
        <v>40000</v>
      </c>
      <c r="C14" s="7">
        <v>42000</v>
      </c>
      <c r="D14" s="7">
        <v>43400</v>
      </c>
      <c r="E14" s="7">
        <v>44800</v>
      </c>
      <c r="F14" s="7">
        <f>E14*(1+Assumptions!$B$29)</f>
        <v>46144</v>
      </c>
      <c r="G14" s="7">
        <f>F14*(1+Assumptions!$B$29)</f>
        <v>47528.32</v>
      </c>
      <c r="H14" s="7">
        <f>G14*(1+Assumptions!$B$29)</f>
        <v>48954.169600000001</v>
      </c>
      <c r="I14" s="7">
        <f>H14*(1+Assumptions!$B$29)</f>
        <v>50422.794688000002</v>
      </c>
      <c r="J14" s="7">
        <f>I14*(1+Assumptions!$B$29)</f>
        <v>51935.47852864</v>
      </c>
      <c r="K14" s="5">
        <v>13</v>
      </c>
      <c r="L14" s="6"/>
    </row>
    <row r="15" spans="1:12" x14ac:dyDescent="0.35">
      <c r="A15" s="2" t="s">
        <v>51</v>
      </c>
      <c r="B15" s="7">
        <v>5000</v>
      </c>
      <c r="C15" s="7">
        <v>4000</v>
      </c>
      <c r="D15" s="7">
        <v>3000</v>
      </c>
      <c r="E15" s="7">
        <v>8000</v>
      </c>
      <c r="F15" s="4">
        <v>10000</v>
      </c>
      <c r="G15" s="4">
        <f>F15*(1+Assumptions!$B$29)</f>
        <v>10300</v>
      </c>
      <c r="H15" s="4">
        <f>G15*(1+Assumptions!$B$29)</f>
        <v>10609</v>
      </c>
      <c r="I15" s="4">
        <f>H15*(1+Assumptions!$B$29)</f>
        <v>10927.27</v>
      </c>
      <c r="J15" s="4">
        <f>I15*(1+Assumptions!$B$29)</f>
        <v>11255.088100000001</v>
      </c>
      <c r="K15" s="5">
        <v>13</v>
      </c>
      <c r="L15" s="6"/>
    </row>
    <row r="16" spans="1:12" x14ac:dyDescent="0.35">
      <c r="A16" s="2" t="s">
        <v>52</v>
      </c>
      <c r="B16" s="7">
        <v>10000</v>
      </c>
      <c r="C16" s="7">
        <v>14000</v>
      </c>
      <c r="D16" s="7">
        <v>3000</v>
      </c>
      <c r="E16" s="7">
        <v>5000</v>
      </c>
      <c r="F16" s="4">
        <v>10000</v>
      </c>
      <c r="G16" s="4">
        <f>F16*(1+Assumptions!$B$29)</f>
        <v>10300</v>
      </c>
      <c r="H16" s="4">
        <f>G16*(1+Assumptions!$B$29)</f>
        <v>10609</v>
      </c>
      <c r="I16" s="4">
        <f>H16*(1+Assumptions!$B$29)</f>
        <v>10927.27</v>
      </c>
      <c r="J16" s="4">
        <f>I16*(1+Assumptions!$B$29)</f>
        <v>11255.088100000001</v>
      </c>
      <c r="K16" s="5">
        <v>13</v>
      </c>
      <c r="L16" s="6"/>
    </row>
    <row r="17" spans="1:13" x14ac:dyDescent="0.35">
      <c r="A17" s="2" t="s">
        <v>53</v>
      </c>
      <c r="B17" s="7">
        <v>7000</v>
      </c>
      <c r="C17" s="7">
        <v>7500</v>
      </c>
      <c r="D17" s="7">
        <v>8000</v>
      </c>
      <c r="E17" s="7">
        <v>8500</v>
      </c>
      <c r="F17" s="4">
        <v>9000</v>
      </c>
      <c r="G17" s="4">
        <f>F17*(1+Assumptions!$B$29)</f>
        <v>9270</v>
      </c>
      <c r="H17" s="4">
        <f>G17*(1+Assumptions!$B$29)</f>
        <v>9548.1</v>
      </c>
      <c r="I17" s="4">
        <f>H17*(1+Assumptions!$B$29)</f>
        <v>9834.5430000000015</v>
      </c>
      <c r="J17" s="4">
        <f>I17*(1+Assumptions!$B$29)</f>
        <v>10129.579290000001</v>
      </c>
      <c r="K17" s="5">
        <v>13</v>
      </c>
      <c r="L17" s="6"/>
    </row>
    <row r="18" spans="1:13" x14ac:dyDescent="0.35">
      <c r="A18" s="2" t="s">
        <v>54</v>
      </c>
      <c r="B18" s="7">
        <v>11000</v>
      </c>
      <c r="C18" s="7">
        <v>10500</v>
      </c>
      <c r="D18" s="7">
        <v>12000</v>
      </c>
      <c r="E18" s="7">
        <v>13000</v>
      </c>
      <c r="F18" s="4">
        <v>14000</v>
      </c>
      <c r="G18" s="4">
        <f>F18*(1+Assumptions!$B$29)</f>
        <v>14420</v>
      </c>
      <c r="H18" s="4">
        <f>G18*(1+Assumptions!$B$29)</f>
        <v>14852.6</v>
      </c>
      <c r="I18" s="4">
        <f>H18*(1+Assumptions!$B$29)</f>
        <v>15298.178</v>
      </c>
      <c r="J18" s="4">
        <f>I18*(1+Assumptions!$B$29)</f>
        <v>15757.12334</v>
      </c>
      <c r="K18" s="5">
        <v>13</v>
      </c>
      <c r="L18" s="6"/>
    </row>
    <row r="19" spans="1:13" x14ac:dyDescent="0.35">
      <c r="A19" s="2" t="s">
        <v>55</v>
      </c>
      <c r="B19" s="7">
        <v>2000</v>
      </c>
      <c r="C19" s="7">
        <v>4000</v>
      </c>
      <c r="D19" s="7">
        <v>3500</v>
      </c>
      <c r="E19" s="7">
        <v>4000</v>
      </c>
      <c r="F19" s="4">
        <v>4000</v>
      </c>
      <c r="G19" s="4">
        <f>F19*(1+Assumptions!$B$29)</f>
        <v>4120</v>
      </c>
      <c r="H19" s="4">
        <f>G19*(1+Assumptions!$B$29)</f>
        <v>4243.6000000000004</v>
      </c>
      <c r="I19" s="4">
        <f>H19*(1+Assumptions!$B$29)</f>
        <v>4370.9080000000004</v>
      </c>
      <c r="J19" s="4">
        <f>I19*(1+Assumptions!$B$29)</f>
        <v>4502.0352400000002</v>
      </c>
      <c r="K19" s="5">
        <v>13</v>
      </c>
      <c r="L19" s="6"/>
    </row>
    <row r="20" spans="1:13" x14ac:dyDescent="0.35">
      <c r="A20" s="2" t="s">
        <v>56</v>
      </c>
      <c r="B20" s="7">
        <v>12000</v>
      </c>
      <c r="C20" s="7">
        <v>12300</v>
      </c>
      <c r="D20" s="7">
        <v>12500</v>
      </c>
      <c r="E20" s="7">
        <v>12800</v>
      </c>
      <c r="F20" s="4">
        <v>11000</v>
      </c>
      <c r="G20" s="4">
        <f>F20*(1+Assumptions!$B$29)</f>
        <v>11330</v>
      </c>
      <c r="H20" s="4">
        <f>G20*(1+Assumptions!$B$29)</f>
        <v>11669.9</v>
      </c>
      <c r="I20" s="4">
        <f>H20*(1+Assumptions!$B$29)</f>
        <v>12019.996999999999</v>
      </c>
      <c r="J20" s="4">
        <f>I20*(1+Assumptions!$B$29)</f>
        <v>12380.59691</v>
      </c>
      <c r="K20" s="5">
        <v>13</v>
      </c>
      <c r="L20" s="6"/>
    </row>
    <row r="21" spans="1:13" x14ac:dyDescent="0.35">
      <c r="A21" s="2" t="s">
        <v>57</v>
      </c>
      <c r="B21" s="7">
        <v>2500</v>
      </c>
      <c r="C21" s="7">
        <v>3000</v>
      </c>
      <c r="D21" s="7">
        <v>2500</v>
      </c>
      <c r="E21" s="7">
        <v>3300</v>
      </c>
      <c r="F21" s="4">
        <v>4000</v>
      </c>
      <c r="G21" s="4">
        <f>F21*(1+Assumptions!$B$29)</f>
        <v>4120</v>
      </c>
      <c r="H21" s="4">
        <f>G21*(1+Assumptions!$B$29)</f>
        <v>4243.6000000000004</v>
      </c>
      <c r="I21" s="4">
        <f>H21*(1+Assumptions!$B$29)</f>
        <v>4370.9080000000004</v>
      </c>
      <c r="J21" s="4">
        <f>I21*(1+Assumptions!$B$29)</f>
        <v>4502.0352400000002</v>
      </c>
      <c r="K21" s="5" t="s">
        <v>18</v>
      </c>
      <c r="L21" s="6"/>
    </row>
    <row r="22" spans="1:13" x14ac:dyDescent="0.35">
      <c r="A22" s="2" t="s">
        <v>58</v>
      </c>
      <c r="B22" s="7">
        <v>0</v>
      </c>
      <c r="C22" s="7">
        <v>40000</v>
      </c>
      <c r="D22" s="7">
        <v>3000</v>
      </c>
      <c r="E22" s="7" t="s">
        <v>6</v>
      </c>
      <c r="F22" s="4">
        <v>20000</v>
      </c>
      <c r="G22" s="4">
        <v>0</v>
      </c>
      <c r="H22" s="4">
        <v>0</v>
      </c>
      <c r="I22" s="4">
        <v>30000</v>
      </c>
      <c r="J22" s="4">
        <v>0</v>
      </c>
      <c r="K22" s="5" t="s">
        <v>18</v>
      </c>
      <c r="L22" s="6"/>
    </row>
    <row r="23" spans="1:13" x14ac:dyDescent="0.35">
      <c r="A23" s="10"/>
      <c r="B23" s="31">
        <f>SUM(B9:B22)</f>
        <v>540872.5</v>
      </c>
      <c r="C23" s="31">
        <f t="shared" ref="C23:J23" si="5">SUM(C9:C22)</f>
        <v>597588.5</v>
      </c>
      <c r="D23" s="31">
        <f t="shared" si="5"/>
        <v>566791.5</v>
      </c>
      <c r="E23" s="31">
        <f t="shared" si="5"/>
        <v>588108.25</v>
      </c>
      <c r="F23" s="31">
        <f t="shared" si="5"/>
        <v>639094.88</v>
      </c>
      <c r="G23" s="31">
        <f t="shared" si="5"/>
        <v>637667.72639999993</v>
      </c>
      <c r="H23" s="31">
        <f t="shared" si="5"/>
        <v>656797.75819199998</v>
      </c>
      <c r="I23" s="31">
        <f t="shared" si="5"/>
        <v>706501.69093776005</v>
      </c>
      <c r="J23" s="31">
        <f t="shared" si="5"/>
        <v>696796.741665893</v>
      </c>
      <c r="K23" s="5"/>
      <c r="L23" s="6"/>
    </row>
    <row r="24" spans="1:13" ht="7" customHeight="1" x14ac:dyDescent="0.35">
      <c r="A24" s="13"/>
      <c r="B24" s="13"/>
      <c r="C24" s="13"/>
      <c r="D24" s="13"/>
      <c r="E24" s="13"/>
      <c r="F24" s="14"/>
      <c r="G24" s="14"/>
      <c r="H24" s="14"/>
      <c r="I24" s="14"/>
      <c r="J24" s="14"/>
      <c r="K24" s="15"/>
      <c r="L24" s="6"/>
    </row>
    <row r="25" spans="1:13" x14ac:dyDescent="0.35">
      <c r="A25" s="20"/>
      <c r="B25" s="20"/>
      <c r="C25" s="20"/>
      <c r="D25" s="20"/>
      <c r="E25" s="20"/>
      <c r="F25" s="4"/>
      <c r="G25" s="4"/>
      <c r="H25" s="4"/>
      <c r="I25" s="4"/>
      <c r="J25" s="4"/>
      <c r="K25" s="18"/>
      <c r="L25" s="19"/>
    </row>
    <row r="26" spans="1:13" x14ac:dyDescent="0.35">
      <c r="A26" s="20" t="s">
        <v>12</v>
      </c>
      <c r="B26" s="20"/>
      <c r="C26" s="20"/>
      <c r="D26" s="20"/>
      <c r="E26" s="20"/>
      <c r="F26" s="20"/>
      <c r="G26" s="20"/>
      <c r="H26" s="20"/>
      <c r="I26" s="20" t="s">
        <v>18</v>
      </c>
      <c r="J26" s="20"/>
      <c r="K26" s="18"/>
      <c r="L26" s="19"/>
    </row>
    <row r="27" spans="1:13" x14ac:dyDescent="0.35">
      <c r="A27" s="21" t="s">
        <v>13</v>
      </c>
      <c r="B27" s="21"/>
      <c r="C27" s="32">
        <v>200000</v>
      </c>
      <c r="D27" s="21"/>
      <c r="E27" s="21"/>
      <c r="F27" s="30"/>
      <c r="G27" s="30"/>
      <c r="H27" s="34">
        <v>250000</v>
      </c>
      <c r="I27" s="30"/>
      <c r="J27" s="30"/>
      <c r="K27" s="18"/>
      <c r="L27" s="19"/>
    </row>
    <row r="28" spans="1:13" ht="7" customHeight="1" x14ac:dyDescent="0.35">
      <c r="A28" s="17"/>
      <c r="B28" s="17"/>
      <c r="C28" s="17"/>
      <c r="D28" s="17"/>
      <c r="E28" s="17"/>
      <c r="F28" s="14"/>
      <c r="G28" s="22"/>
      <c r="H28" s="22"/>
      <c r="I28" s="22"/>
      <c r="J28" s="22"/>
      <c r="K28" s="23"/>
      <c r="L28" s="19"/>
    </row>
    <row r="29" spans="1:13" ht="30" customHeight="1" x14ac:dyDescent="0.35">
      <c r="A29" s="37" t="s">
        <v>63</v>
      </c>
      <c r="B29" s="38">
        <f>B7-B23-B27</f>
        <v>-230872.5</v>
      </c>
      <c r="C29" s="38">
        <f t="shared" ref="C29:J29" si="6">C7-C23-C27</f>
        <v>-505588.5</v>
      </c>
      <c r="D29" s="38">
        <f t="shared" si="6"/>
        <v>-244291.5</v>
      </c>
      <c r="E29" s="38">
        <f t="shared" si="6"/>
        <v>-275108.25</v>
      </c>
      <c r="F29" s="38">
        <f t="shared" si="6"/>
        <v>-234094.88</v>
      </c>
      <c r="G29" s="38">
        <f t="shared" si="6"/>
        <v>-29517.726399999927</v>
      </c>
      <c r="H29" s="38">
        <f t="shared" si="6"/>
        <v>-295466.25819199998</v>
      </c>
      <c r="I29" s="38">
        <f t="shared" si="6"/>
        <v>-91956.875937759993</v>
      </c>
      <c r="J29" s="38">
        <f t="shared" si="6"/>
        <v>-79006.478515892988</v>
      </c>
      <c r="K29" s="12"/>
      <c r="L29" s="25"/>
      <c r="M29" s="19"/>
    </row>
    <row r="30" spans="1:13" x14ac:dyDescent="0.35">
      <c r="G30" s="24"/>
      <c r="H30" s="24"/>
      <c r="I30" s="24"/>
      <c r="J30" s="24"/>
      <c r="K30" s="24"/>
      <c r="L30" s="25"/>
      <c r="M30" s="19"/>
    </row>
    <row r="31" spans="1:13" x14ac:dyDescent="0.35">
      <c r="G31" s="24"/>
      <c r="H31" s="24"/>
      <c r="I31" s="24"/>
      <c r="J31" s="24"/>
      <c r="K31" s="24"/>
      <c r="L31" s="25"/>
      <c r="M31" s="19"/>
    </row>
    <row r="32" spans="1:13" x14ac:dyDescent="0.35">
      <c r="B32" s="6">
        <v>2022</v>
      </c>
      <c r="C32" s="6">
        <v>2023</v>
      </c>
      <c r="D32" s="6">
        <v>2024</v>
      </c>
      <c r="E32" s="6">
        <v>2025</v>
      </c>
      <c r="F32" s="6">
        <v>2026</v>
      </c>
      <c r="G32" s="6">
        <v>2027</v>
      </c>
      <c r="H32" s="6">
        <v>2028</v>
      </c>
      <c r="I32" s="6">
        <v>2029</v>
      </c>
      <c r="J32" s="6">
        <v>2030</v>
      </c>
      <c r="K32" s="6" t="s">
        <v>18</v>
      </c>
      <c r="L32" s="19"/>
    </row>
    <row r="33" spans="1:13" x14ac:dyDescent="0.35">
      <c r="A33" s="6" t="s">
        <v>23</v>
      </c>
      <c r="B33" s="19">
        <f t="shared" ref="B33:J33" si="7">B7</f>
        <v>310000</v>
      </c>
      <c r="C33" s="19">
        <f t="shared" si="7"/>
        <v>292000</v>
      </c>
      <c r="D33" s="19">
        <f t="shared" si="7"/>
        <v>322500</v>
      </c>
      <c r="E33" s="19">
        <f t="shared" si="7"/>
        <v>313000</v>
      </c>
      <c r="F33" s="19">
        <f t="shared" si="7"/>
        <v>405000</v>
      </c>
      <c r="G33" s="19">
        <f t="shared" si="7"/>
        <v>608150</v>
      </c>
      <c r="H33" s="19">
        <f t="shared" si="7"/>
        <v>611331.5</v>
      </c>
      <c r="I33" s="19">
        <f t="shared" si="7"/>
        <v>614544.81500000006</v>
      </c>
      <c r="J33" s="19">
        <f t="shared" si="7"/>
        <v>617790.26315000001</v>
      </c>
      <c r="K33" s="19"/>
      <c r="L33" s="25"/>
      <c r="M33" s="19"/>
    </row>
    <row r="34" spans="1:13" x14ac:dyDescent="0.35">
      <c r="A34" s="6" t="s">
        <v>24</v>
      </c>
      <c r="B34" s="19">
        <f>B23+B27</f>
        <v>540872.5</v>
      </c>
      <c r="C34" s="19">
        <f t="shared" ref="C34:J34" si="8">C23+C27</f>
        <v>797588.5</v>
      </c>
      <c r="D34" s="19">
        <f t="shared" si="8"/>
        <v>566791.5</v>
      </c>
      <c r="E34" s="19">
        <f t="shared" si="8"/>
        <v>588108.25</v>
      </c>
      <c r="F34" s="19">
        <f t="shared" si="8"/>
        <v>639094.88</v>
      </c>
      <c r="G34" s="19">
        <f t="shared" si="8"/>
        <v>637667.72639999993</v>
      </c>
      <c r="H34" s="19">
        <f t="shared" si="8"/>
        <v>906797.75819199998</v>
      </c>
      <c r="I34" s="19">
        <f t="shared" si="8"/>
        <v>706501.69093776005</v>
      </c>
      <c r="J34" s="19">
        <f t="shared" si="8"/>
        <v>696796.741665893</v>
      </c>
    </row>
    <row r="36" spans="1:13" ht="15" thickBot="1" x14ac:dyDescent="0.4"/>
    <row r="37" spans="1:13" ht="15" thickBot="1" x14ac:dyDescent="0.4">
      <c r="G37" s="6" t="s">
        <v>18</v>
      </c>
      <c r="H37" s="6" t="s">
        <v>18</v>
      </c>
      <c r="J37" s="64"/>
      <c r="K37" s="65" t="s">
        <v>65</v>
      </c>
      <c r="L37" s="65" t="s">
        <v>66</v>
      </c>
    </row>
    <row r="38" spans="1:13" ht="44" thickBot="1" x14ac:dyDescent="0.4">
      <c r="J38" s="66" t="s">
        <v>67</v>
      </c>
      <c r="K38" s="67" t="s">
        <v>68</v>
      </c>
      <c r="L38" s="67"/>
    </row>
    <row r="39" spans="1:13" ht="15" thickBot="1" x14ac:dyDescent="0.4">
      <c r="J39" s="66" t="s">
        <v>80</v>
      </c>
      <c r="K39" s="67" t="s">
        <v>69</v>
      </c>
      <c r="L39" s="67" t="s">
        <v>70</v>
      </c>
    </row>
    <row r="40" spans="1:13" ht="15" thickBot="1" x14ac:dyDescent="0.4">
      <c r="G40" s="27"/>
      <c r="J40" s="66" t="s">
        <v>77</v>
      </c>
      <c r="K40" s="67" t="s">
        <v>71</v>
      </c>
      <c r="L40" s="67" t="s">
        <v>72</v>
      </c>
    </row>
    <row r="41" spans="1:13" ht="15" thickBot="1" x14ac:dyDescent="0.4">
      <c r="J41" s="66" t="s">
        <v>78</v>
      </c>
      <c r="K41" s="68">
        <v>0</v>
      </c>
      <c r="L41" s="67" t="s">
        <v>73</v>
      </c>
    </row>
    <row r="42" spans="1:13" ht="15" thickBot="1" x14ac:dyDescent="0.4">
      <c r="J42" s="66" t="s">
        <v>79</v>
      </c>
      <c r="K42" s="68">
        <v>0</v>
      </c>
      <c r="L42" s="67" t="s">
        <v>74</v>
      </c>
    </row>
    <row r="43" spans="1:13" ht="15" thickBot="1" x14ac:dyDescent="0.4">
      <c r="J43" s="66" t="s">
        <v>81</v>
      </c>
      <c r="K43" s="68">
        <v>0</v>
      </c>
      <c r="L43" s="67" t="s">
        <v>75</v>
      </c>
    </row>
    <row r="44" spans="1:13" ht="15" thickBot="1" x14ac:dyDescent="0.4">
      <c r="J44" s="66" t="s">
        <v>82</v>
      </c>
      <c r="K44" s="68">
        <v>0</v>
      </c>
      <c r="L44" s="67" t="s">
        <v>76</v>
      </c>
    </row>
  </sheetData>
  <phoneticPr fontId="1" type="noConversion"/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733EDAF500224596372082621BED6F" ma:contentTypeVersion="18" ma:contentTypeDescription="Create a new document." ma:contentTypeScope="" ma:versionID="dbd38f2275c397490ec5c8c8c93f173b">
  <xsd:schema xmlns:xsd="http://www.w3.org/2001/XMLSchema" xmlns:xs="http://www.w3.org/2001/XMLSchema" xmlns:p="http://schemas.microsoft.com/office/2006/metadata/properties" xmlns:ns2="523afbba-a07c-40c8-a435-eec459cbdb82" xmlns:ns3="04ea05d6-0cb9-4a2b-9887-e6f9dd624313" targetNamespace="http://schemas.microsoft.com/office/2006/metadata/properties" ma:root="true" ma:fieldsID="c65e761d46631b4c1adde71999c41cf6" ns2:_="" ns3:_="">
    <xsd:import namespace="523afbba-a07c-40c8-a435-eec459cbdb82"/>
    <xsd:import namespace="04ea05d6-0cb9-4a2b-9887-e6f9dd6243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afbba-a07c-40c8-a435-eec459cbdb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6f945ba-9ac7-4799-9347-e5834e1be0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ea05d6-0cb9-4a2b-9887-e6f9dd62431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a87ef6d-f6cd-46c1-beb4-0be0103e1966}" ma:internalName="TaxCatchAll" ma:showField="CatchAllData" ma:web="04ea05d6-0cb9-4a2b-9887-e6f9dd6243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afbba-a07c-40c8-a435-eec459cbdb82">
      <Terms xmlns="http://schemas.microsoft.com/office/infopath/2007/PartnerControls"/>
    </lcf76f155ced4ddcb4097134ff3c332f>
    <TaxCatchAll xmlns="04ea05d6-0cb9-4a2b-9887-e6f9dd624313" xsi:nil="true"/>
  </documentManagement>
</p:properties>
</file>

<file path=customXml/itemProps1.xml><?xml version="1.0" encoding="utf-8"?>
<ds:datastoreItem xmlns:ds="http://schemas.openxmlformats.org/officeDocument/2006/customXml" ds:itemID="{C4F172D7-13D4-44A0-B197-1CB3CE5AF468}"/>
</file>

<file path=customXml/itemProps2.xml><?xml version="1.0" encoding="utf-8"?>
<ds:datastoreItem xmlns:ds="http://schemas.openxmlformats.org/officeDocument/2006/customXml" ds:itemID="{34AEA598-A3C8-426F-AAD6-A8BF427C2BF4}"/>
</file>

<file path=customXml/itemProps3.xml><?xml version="1.0" encoding="utf-8"?>
<ds:datastoreItem xmlns:ds="http://schemas.openxmlformats.org/officeDocument/2006/customXml" ds:itemID="{9DF65FE1-7B4B-41D9-8A07-EF37F8C2B2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Assumptions</vt:lpstr>
      <vt:lpstr>Forecast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Nate Vander Plaats</dc:creator>
  <cp:lastModifiedBy>Stephanie Hanson</cp:lastModifiedBy>
  <dcterms:created xsi:type="dcterms:W3CDTF">2025-01-30T12:46:07Z</dcterms:created>
  <dcterms:modified xsi:type="dcterms:W3CDTF">2025-11-12T20:11:53Z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0x010100DD733EDAF500224596372082621BED6F</vt:lpwstr>
  </property>
</Properties>
</file>